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Медиафасады!$A$1:$P$14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N15" i="1" s="1"/>
  <c r="O15" i="1" s="1"/>
  <c r="L16" i="1"/>
  <c r="N16" i="1" s="1"/>
  <c r="O16" i="1" s="1"/>
  <c r="L17" i="1"/>
  <c r="N17" i="1" s="1"/>
  <c r="O17" i="1" s="1"/>
  <c r="L14" i="1" l="1"/>
  <c r="N14" i="1" s="1"/>
  <c r="O14" i="1" s="1"/>
  <c r="L13" i="1" l="1"/>
  <c r="N13" i="1" s="1"/>
  <c r="O13" i="1" s="1"/>
  <c r="L9" i="1"/>
  <c r="N9" i="1" s="1"/>
  <c r="O9" i="1" s="1"/>
  <c r="L10" i="1"/>
  <c r="N10" i="1" s="1"/>
  <c r="O10" i="1" s="1"/>
  <c r="L11" i="1"/>
  <c r="N11" i="1" s="1"/>
  <c r="O11" i="1" s="1"/>
  <c r="L12" i="1"/>
  <c r="N12" i="1" s="1"/>
  <c r="O12" i="1" s="1"/>
  <c r="L6" i="1" l="1"/>
  <c r="N6" i="1" s="1"/>
  <c r="O6" i="1" s="1"/>
  <c r="L3" i="1"/>
  <c r="L4" i="1"/>
  <c r="L5" i="1"/>
  <c r="L2" i="1"/>
  <c r="L8" i="1" l="1"/>
  <c r="N8" i="1" s="1"/>
  <c r="O8" i="1" s="1"/>
  <c r="L7" i="1"/>
  <c r="N7" i="1" s="1"/>
  <c r="O7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<sst xmlns="http://schemas.openxmlformats.org/spreadsheetml/2006/main" count="176" uniqueCount="74">
  <si>
    <t>Город</t>
  </si>
  <si>
    <t>Адрес</t>
  </si>
  <si>
    <t>Сторона</t>
  </si>
  <si>
    <t>Способ показа</t>
  </si>
  <si>
    <t>А</t>
  </si>
  <si>
    <t>Вид конструкции</t>
  </si>
  <si>
    <t>Фото</t>
  </si>
  <si>
    <t>Медиафасад</t>
  </si>
  <si>
    <t>Карта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</si>
  <si>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</si>
  <si>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</si>
  <si>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</si>
  <si>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</si>
  <si>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</si>
  <si>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</si>
  <si>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Координаты</t>
  </si>
  <si>
    <t>Волгоград</t>
  </si>
  <si>
    <t>Рокоссовского ул., 51, пересечение с пр-том Жукова, напротив ТК "Белый аист", ТЦ "Boho", к/т "Родина"</t>
  </si>
  <si>
    <t>48.719605, 44.506581</t>
  </si>
  <si>
    <t>Ленина пр-т, д.5а по ул.Краснознаменской, в районе ТРЦ "Пирамида", ост."Современник"</t>
  </si>
  <si>
    <t>48.703228, 44.511488</t>
  </si>
  <si>
    <t>Маршала Жукова пр-т, 115А, пересечение с ул.Хорошева, справа при движении в центр</t>
  </si>
  <si>
    <t>9х4</t>
  </si>
  <si>
    <t>48.741640, 44.489873</t>
  </si>
  <si>
    <t>7-я Гвардейская ул., 11Б, ТРК"Арго", пересечение с пр-том Ленина, слева при движении от ул.Рокоссовского</t>
  </si>
  <si>
    <t>8х4</t>
  </si>
  <si>
    <t>48.722436, 44.535439</t>
  </si>
  <si>
    <t>Б</t>
  </si>
  <si>
    <t>Ленина пр-т, д.8 по ул.Глазкова, слева при движении из центра</t>
  </si>
  <si>
    <t>48.729863, 44.539159</t>
  </si>
  <si>
    <t>Медиафасад на ТРЦ «Диамант» (ул. Комсомольская, 3)</t>
  </si>
  <si>
    <t>Медиафасад расположен на бизнес-центре «Меркурий» (ул. Калинина, 13)</t>
  </si>
  <si>
    <t>48.707997, 44.521600</t>
  </si>
  <si>
    <t>48.700033, 44.505292</t>
  </si>
  <si>
    <t>Экран на пересечении пр. Жукова и ул. Рокоссовского (ул. имени Маршала Рокоссовского, 32А)</t>
  </si>
  <si>
    <t>ТРК "ЕВРОПАСИТИМОЛЛ" ЭКРАН (пр. им. В.И. Ленина, 54Б)</t>
  </si>
  <si>
    <t>Бизнес-центр «Меркурий» (ул. Калинина, 13)</t>
  </si>
  <si>
    <t>Пересечение ул. им. Маршала Рокоссовского с ул. Хиросимы (ул. Хиросимы, 28а)</t>
  </si>
  <si>
    <t>48.718963, 44.506316</t>
  </si>
  <si>
    <t>48.726179, 44.540648</t>
  </si>
  <si>
    <t>48.700060, 44.505746</t>
  </si>
  <si>
    <t>48.728921, 44.521109</t>
  </si>
  <si>
    <t>19,2х10,8</t>
  </si>
  <si>
    <t>12х11</t>
  </si>
  <si>
    <t>27,6х7,2</t>
  </si>
  <si>
    <t>6,5х5,5</t>
  </si>
  <si>
    <t>6х3</t>
  </si>
  <si>
    <t>5,76х2,88</t>
  </si>
  <si>
    <t>6,72х3,84</t>
  </si>
  <si>
    <t>Рокоссовского ул., 62, здание БЦ "ВолгоградСити", слева при движении в центр</t>
  </si>
  <si>
    <t>12х4</t>
  </si>
  <si>
    <t>48.729898, 44.524498</t>
  </si>
  <si>
    <t>Ленина пр-т, д.5а по ул.Краснознаменской, ост."Современник", напротив ТРЦ "Пирамида"</t>
  </si>
  <si>
    <t>19,2 x 10,8</t>
  </si>
  <si>
    <t>48.703077, 44.511410</t>
  </si>
  <si>
    <t>Размеры, м.</t>
  </si>
  <si>
    <t>Статичная картинка, видеоролик</t>
  </si>
  <si>
    <t>Время работы</t>
  </si>
  <si>
    <t>ПН-ВС: 00:00 - 24:00 (круглосуточно)</t>
  </si>
  <si>
    <t>ПН-ВС: 07:00 - 23:00</t>
  </si>
  <si>
    <t>ПН-ВС: 09:00 - 23:00</t>
  </si>
  <si>
    <t>ПН-ВС: 06:00 - 24:00</t>
  </si>
  <si>
    <t>ПН-ВС: 06:00 - 23:00</t>
  </si>
  <si>
    <t>Проспект Жукова, д.73</t>
  </si>
  <si>
    <t>Экран на фасаде ТРК "Мармелад"      (ул. Землячки, 110Б)</t>
  </si>
  <si>
    <t>Пр.Ленина, 92</t>
  </si>
  <si>
    <t>5,76х11,52</t>
  </si>
  <si>
    <t>6,72 х 3,84</t>
  </si>
  <si>
    <t>11,52x4,8</t>
  </si>
  <si>
    <t>ПН-ВС: 10:00 - 22:00</t>
  </si>
  <si>
    <t>ПН-ВС: 06:00 - 22:00</t>
  </si>
  <si>
    <t>48.729477, 44.497589</t>
  </si>
  <si>
    <t>48.743880, 44.519410</t>
  </si>
  <si>
    <t>48.745145, 44.549925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</si>
</sst>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ROMO5D" TargetMode="External"/><Relationship Id="rId13" Type="http://schemas.openxmlformats.org/officeDocument/2006/relationships/hyperlink" Target="https://disk.yandex.ru/i/JSEhK5fBwh8huw" TargetMode="External"/><Relationship Id="rId18" Type="http://schemas.openxmlformats.org/officeDocument/2006/relationships/hyperlink" Target="https://disk.yandex.ru/i/mmvqmRjp1m6POg" TargetMode="External"/><Relationship Id="rId26" Type="http://schemas.openxmlformats.org/officeDocument/2006/relationships/hyperlink" Target="https://disk.yandex.com.am/i/qDAzM2e7MMss7A" TargetMode="External"/><Relationship Id="rId3" Type="http://schemas.openxmlformats.org/officeDocument/2006/relationships/hyperlink" Target="https://yandex.ru/maps/-/CDRKZYoU" TargetMode="External"/><Relationship Id="rId21" Type="http://schemas.openxmlformats.org/officeDocument/2006/relationships/hyperlink" Target="https://disk.yandex.ru/i/tkNPPqIbvCxmJA" TargetMode="External"/><Relationship Id="rId7" Type="http://schemas.openxmlformats.org/officeDocument/2006/relationships/hyperlink" Target="https://yandex.ru/maps/-/CDRKnMn6" TargetMode="External"/><Relationship Id="rId12" Type="http://schemas.openxmlformats.org/officeDocument/2006/relationships/hyperlink" Target="https://disk.yandex.ru/i/G96J1YwuKOK4tA" TargetMode="External"/><Relationship Id="rId17" Type="http://schemas.openxmlformats.org/officeDocument/2006/relationships/hyperlink" Target="https://disk.yandex.ru/i/3hIDqiSVYF4OvQ" TargetMode="External"/><Relationship Id="rId25" Type="http://schemas.openxmlformats.org/officeDocument/2006/relationships/hyperlink" Target="https://yandex.ru/maps/-/CHDy48yL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RKRL47" TargetMode="External"/><Relationship Id="rId16" Type="http://schemas.openxmlformats.org/officeDocument/2006/relationships/hyperlink" Target="https://disk.yandex.ru/i/V2W7DS1TLAcx9A" TargetMode="External"/><Relationship Id="rId20" Type="http://schemas.openxmlformats.org/officeDocument/2006/relationships/hyperlink" Target="https://disk.yandex.ru/i/wN4FWtABUAL2Fg" TargetMode="External"/><Relationship Id="rId29" Type="http://schemas.openxmlformats.org/officeDocument/2006/relationships/hyperlink" Target="https://yandex.ru/maps/-/CLSTaJ3H" TargetMode="External"/><Relationship Id="rId1" Type="http://schemas.openxmlformats.org/officeDocument/2006/relationships/hyperlink" Target="https://yandex.ru/maps/-/CDRKNHMC" TargetMode="External"/><Relationship Id="rId6" Type="http://schemas.openxmlformats.org/officeDocument/2006/relationships/hyperlink" Target="https://yandex.ru/maps/-/CDRKfU7Y" TargetMode="External"/><Relationship Id="rId11" Type="http://schemas.openxmlformats.org/officeDocument/2006/relationships/hyperlink" Target="https://yandex.ru/maps/-/CDROQZM4" TargetMode="External"/><Relationship Id="rId24" Type="http://schemas.openxmlformats.org/officeDocument/2006/relationships/hyperlink" Target="https://yandex.ru/maps/-/CHS~f08s" TargetMode="External"/><Relationship Id="rId32" Type="http://schemas.openxmlformats.org/officeDocument/2006/relationships/hyperlink" Target="https://disk.yandex.ru/i/Meu3t2TzL0EBXA" TargetMode="External"/><Relationship Id="rId5" Type="http://schemas.openxmlformats.org/officeDocument/2006/relationships/hyperlink" Target="https://yandex.ru/maps/-/CDRK6UP8" TargetMode="External"/><Relationship Id="rId15" Type="http://schemas.openxmlformats.org/officeDocument/2006/relationships/hyperlink" Target="https://disk.yandex.ru/i/VBC9SuLv1hH3sg" TargetMode="External"/><Relationship Id="rId23" Type="http://schemas.openxmlformats.org/officeDocument/2006/relationships/hyperlink" Target="https://disk.yandex.com.am/i/xouJ5s9b1yDLfw" TargetMode="External"/><Relationship Id="rId28" Type="http://schemas.openxmlformats.org/officeDocument/2006/relationships/hyperlink" Target="https://yandex.ru/maps/-/CLSTaBom" TargetMode="External"/><Relationship Id="rId10" Type="http://schemas.openxmlformats.org/officeDocument/2006/relationships/hyperlink" Target="https://yandex.ru/maps/-/CDROQNi1" TargetMode="External"/><Relationship Id="rId19" Type="http://schemas.openxmlformats.org/officeDocument/2006/relationships/hyperlink" Target="https://disk.yandex.ru/i/zNa3YBpdqX01Mw" TargetMode="External"/><Relationship Id="rId31" Type="http://schemas.openxmlformats.org/officeDocument/2006/relationships/hyperlink" Target="https://disk.yandex.ru/i/EoO7jat-6yrgQQ" TargetMode="External"/><Relationship Id="rId4" Type="http://schemas.openxmlformats.org/officeDocument/2006/relationships/hyperlink" Target="https://yandex.ru/maps/-/CDRKZSOd" TargetMode="External"/><Relationship Id="rId9" Type="http://schemas.openxmlformats.org/officeDocument/2006/relationships/hyperlink" Target="https://yandex.ru/maps/-/CDROMPi7" TargetMode="External"/><Relationship Id="rId14" Type="http://schemas.openxmlformats.org/officeDocument/2006/relationships/hyperlink" Target="https://disk.yandex.ru/i/HtzcM92yQNicZQ" TargetMode="External"/><Relationship Id="rId22" Type="http://schemas.openxmlformats.org/officeDocument/2006/relationships/hyperlink" Target="https://disk.yandex.ru/i/UdnVonPiASlZmw" TargetMode="External"/><Relationship Id="rId27" Type="http://schemas.openxmlformats.org/officeDocument/2006/relationships/hyperlink" Target="https://yandex.ru/maps/-/CLSTaUmc" TargetMode="External"/><Relationship Id="rId30" Type="http://schemas.openxmlformats.org/officeDocument/2006/relationships/hyperlink" Target="https://disk.yandex.ru/i/HX_imVo-9l--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7" sqref="G7"/>
    </sheetView>
  </sheetViews>
  <sheetFormatPr defaultRowHeight="12.75" x14ac:dyDescent="0.25"/>
  <cols>
    <col min="1" max="1" width="15.7109375" style="1" customWidth="1"/>
    <col min="2" max="2" width="21.28515625" style="1" customWidth="1"/>
    <col min="3" max="3" width="28.5703125" style="2" customWidth="1"/>
    <col min="4" max="4" width="14.42578125" style="1" customWidth="1"/>
    <col min="5" max="5" width="15.140625" style="1" customWidth="1"/>
    <col min="6" max="6" width="16.42578125" style="1" customWidth="1"/>
    <col min="7" max="7" width="13.140625" style="1" customWidth="1"/>
    <col min="8" max="8" width="18.7109375" style="1" customWidth="1"/>
    <col min="9" max="9" width="19.7109375" style="1" customWidth="1"/>
    <col min="10" max="11" width="18.140625" style="1" customWidth="1"/>
    <col min="12" max="12" width="20.140625" style="1" customWidth="1"/>
    <col min="13" max="13" width="19.5703125" style="1" customWidth="1"/>
    <col min="14" max="14" width="23.28515625" style="1" customWidth="1"/>
    <col min="15" max="15" width="19.28515625" style="3" customWidth="1"/>
    <col min="16" max="16" width="24.5703125" style="3" customWidth="1"/>
    <col min="17" max="16384" width="9.140625" style="1"/>
  </cols>
  <sheetData>
    <row r="1" spans="1:16" s="4" customFormat="1" x14ac:dyDescent="0.25">
      <c r="A1" s="6" t="s">
        <v>0</v>
      </c>
      <c r="B1" s="6" t="s">
        <v>5</v>
      </c>
      <c r="C1" s="6" t="s">
        <v>1</v>
      </c>
      <c r="D1" s="6" t="s">
        <v>6</v>
      </c>
      <c r="E1" s="6" t="s">
        <v>8</v>
      </c>
      <c r="F1" s="7" t="s">
        <v>55</v>
      </c>
      <c r="G1" s="6" t="s">
        <v>2</v>
      </c>
      <c r="H1" s="6" t="s">
        <v>3</v>
      </c>
      <c r="I1" s="6" t="s">
        <v>9</v>
      </c>
      <c r="J1" s="6" t="s">
        <v>10</v>
      </c>
      <c r="K1" s="7" t="s">
        <v>57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51" x14ac:dyDescent="0.25">
      <c r="A2" s="8" t="s">
        <v>16</v>
      </c>
      <c r="B2" s="8" t="s">
        <v>7</v>
      </c>
      <c r="C2" s="9" t="s">
        <v>17</v>
      </c>
      <c r="D2" s="10" t="s">
        <v>6</v>
      </c>
      <c r="E2" s="10" t="s">
        <v>8</v>
      </c>
      <c r="F2" s="9" t="s">
        <v>22</v>
      </c>
      <c r="G2" s="8" t="s">
        <v>4</v>
      </c>
      <c r="H2" s="11" t="s">
        <v>56</v>
      </c>
      <c r="I2" s="8">
        <v>5</v>
      </c>
      <c r="J2" s="8">
        <v>60</v>
      </c>
      <c r="K2" s="12" t="s">
        <v>58</v>
      </c>
      <c r="L2" s="8">
        <f>24*J2</f>
        <v>1440</v>
      </c>
      <c r="M2" s="8">
        <v>15</v>
      </c>
      <c r="N2" s="8">
        <f>M2*L2</f>
        <v>21600</v>
      </c>
      <c r="O2" s="5">
        <f>(0.35*N2)*I2</f>
        <v>37799.999999999993</v>
      </c>
      <c r="P2" s="8" t="s">
        <v>18</v>
      </c>
    </row>
    <row r="3" spans="1:16" ht="51" x14ac:dyDescent="0.25">
      <c r="A3" s="8" t="s">
        <v>16</v>
      </c>
      <c r="B3" s="8" t="s">
        <v>7</v>
      </c>
      <c r="C3" s="8" t="s">
        <v>19</v>
      </c>
      <c r="D3" s="10" t="s">
        <v>6</v>
      </c>
      <c r="E3" s="10" t="s">
        <v>8</v>
      </c>
      <c r="F3" s="9" t="s">
        <v>42</v>
      </c>
      <c r="G3" s="8" t="s">
        <v>4</v>
      </c>
      <c r="H3" s="11" t="s">
        <v>56</v>
      </c>
      <c r="I3" s="8">
        <v>5</v>
      </c>
      <c r="J3" s="8">
        <v>12</v>
      </c>
      <c r="K3" s="12" t="s">
        <v>58</v>
      </c>
      <c r="L3" s="8">
        <f t="shared" ref="L3:L6" si="0">24*J3</f>
        <v>288</v>
      </c>
      <c r="M3" s="8">
        <v>15</v>
      </c>
      <c r="N3" s="8">
        <f>M3*L3</f>
        <v>4320</v>
      </c>
      <c r="O3" s="5">
        <f>(2.2*N3)*I3</f>
        <v>47520</v>
      </c>
      <c r="P3" s="8" t="s">
        <v>20</v>
      </c>
    </row>
    <row r="4" spans="1:16" ht="38.25" x14ac:dyDescent="0.25">
      <c r="A4" s="8" t="s">
        <v>16</v>
      </c>
      <c r="B4" s="8" t="s">
        <v>7</v>
      </c>
      <c r="C4" s="9" t="s">
        <v>21</v>
      </c>
      <c r="D4" s="10" t="s">
        <v>6</v>
      </c>
      <c r="E4" s="10" t="s">
        <v>8</v>
      </c>
      <c r="F4" s="8" t="s">
        <v>22</v>
      </c>
      <c r="G4" s="8" t="s">
        <v>4</v>
      </c>
      <c r="H4" s="11" t="s">
        <v>56</v>
      </c>
      <c r="I4" s="8">
        <v>5</v>
      </c>
      <c r="J4" s="8">
        <v>60</v>
      </c>
      <c r="K4" s="12" t="s">
        <v>58</v>
      </c>
      <c r="L4" s="8">
        <f t="shared" si="0"/>
        <v>1440</v>
      </c>
      <c r="M4" s="8">
        <v>15</v>
      </c>
      <c r="N4" s="8">
        <f>M4*L4</f>
        <v>21600</v>
      </c>
      <c r="O4" s="5">
        <f>(0.35*N4)*I4</f>
        <v>37799.999999999993</v>
      </c>
      <c r="P4" s="8" t="s">
        <v>23</v>
      </c>
    </row>
    <row r="5" spans="1:16" ht="51" x14ac:dyDescent="0.25">
      <c r="A5" s="8" t="s">
        <v>16</v>
      </c>
      <c r="B5" s="8" t="s">
        <v>7</v>
      </c>
      <c r="C5" s="9" t="s">
        <v>24</v>
      </c>
      <c r="D5" s="10" t="s">
        <v>6</v>
      </c>
      <c r="E5" s="10" t="s">
        <v>8</v>
      </c>
      <c r="F5" s="8" t="s">
        <v>25</v>
      </c>
      <c r="G5" s="8" t="s">
        <v>27</v>
      </c>
      <c r="H5" s="11" t="s">
        <v>56</v>
      </c>
      <c r="I5" s="8">
        <v>5</v>
      </c>
      <c r="J5" s="8">
        <v>60</v>
      </c>
      <c r="K5" s="12" t="s">
        <v>58</v>
      </c>
      <c r="L5" s="8">
        <f t="shared" si="0"/>
        <v>1440</v>
      </c>
      <c r="M5" s="8">
        <v>15</v>
      </c>
      <c r="N5" s="8">
        <f>M5*L5</f>
        <v>21600</v>
      </c>
      <c r="O5" s="5">
        <f>(0.34*N5)*I5</f>
        <v>36720.000000000007</v>
      </c>
      <c r="P5" s="8" t="s">
        <v>26</v>
      </c>
    </row>
    <row r="6" spans="1:16" ht="25.5" x14ac:dyDescent="0.25">
      <c r="A6" s="8" t="s">
        <v>16</v>
      </c>
      <c r="B6" s="8" t="s">
        <v>7</v>
      </c>
      <c r="C6" s="8" t="s">
        <v>28</v>
      </c>
      <c r="D6" s="10" t="s">
        <v>6</v>
      </c>
      <c r="E6" s="10" t="s">
        <v>8</v>
      </c>
      <c r="F6" s="8" t="s">
        <v>25</v>
      </c>
      <c r="G6" s="8" t="s">
        <v>27</v>
      </c>
      <c r="H6" s="11" t="s">
        <v>56</v>
      </c>
      <c r="I6" s="8">
        <v>5</v>
      </c>
      <c r="J6" s="8">
        <v>60</v>
      </c>
      <c r="K6" s="12" t="s">
        <v>58</v>
      </c>
      <c r="L6" s="8">
        <f t="shared" si="0"/>
        <v>1440</v>
      </c>
      <c r="M6" s="8">
        <v>15</v>
      </c>
      <c r="N6" s="8">
        <f t="shared" ref="N6:N12" si="1">M6*L6</f>
        <v>21600</v>
      </c>
      <c r="O6" s="5">
        <f>(0.34*N6)*I6</f>
        <v>36720.000000000007</v>
      </c>
      <c r="P6" s="8" t="s">
        <v>29</v>
      </c>
    </row>
    <row r="7" spans="1:16" ht="38.25" customHeight="1" x14ac:dyDescent="0.25">
      <c r="A7" s="8" t="s">
        <v>16</v>
      </c>
      <c r="B7" s="8" t="s">
        <v>7</v>
      </c>
      <c r="C7" s="12" t="s">
        <v>30</v>
      </c>
      <c r="D7" s="10" t="s">
        <v>6</v>
      </c>
      <c r="E7" s="10" t="s">
        <v>8</v>
      </c>
      <c r="F7" s="13" t="s">
        <v>43</v>
      </c>
      <c r="G7" s="8" t="s">
        <v>4</v>
      </c>
      <c r="H7" s="11" t="s">
        <v>56</v>
      </c>
      <c r="I7" s="8">
        <v>10</v>
      </c>
      <c r="J7" s="8">
        <v>12</v>
      </c>
      <c r="K7" s="8" t="s">
        <v>62</v>
      </c>
      <c r="L7" s="8">
        <f>17*J7</f>
        <v>204</v>
      </c>
      <c r="M7" s="8">
        <v>15</v>
      </c>
      <c r="N7" s="8">
        <f t="shared" si="1"/>
        <v>3060</v>
      </c>
      <c r="O7" s="5">
        <f>(2.6*N7)*I7</f>
        <v>79560</v>
      </c>
      <c r="P7" s="8" t="s">
        <v>32</v>
      </c>
    </row>
    <row r="8" spans="1:16" ht="38.25" customHeight="1" x14ac:dyDescent="0.25">
      <c r="A8" s="8" t="s">
        <v>16</v>
      </c>
      <c r="B8" s="8" t="s">
        <v>7</v>
      </c>
      <c r="C8" s="12" t="s">
        <v>31</v>
      </c>
      <c r="D8" s="10" t="s">
        <v>6</v>
      </c>
      <c r="E8" s="10" t="s">
        <v>8</v>
      </c>
      <c r="F8" s="12" t="s">
        <v>44</v>
      </c>
      <c r="G8" s="8" t="s">
        <v>4</v>
      </c>
      <c r="H8" s="11" t="s">
        <v>56</v>
      </c>
      <c r="I8" s="8">
        <v>10</v>
      </c>
      <c r="J8" s="8">
        <v>12</v>
      </c>
      <c r="K8" s="8" t="s">
        <v>59</v>
      </c>
      <c r="L8" s="8">
        <f>16*J8</f>
        <v>192</v>
      </c>
      <c r="M8" s="8">
        <v>15</v>
      </c>
      <c r="N8" s="8">
        <f t="shared" si="1"/>
        <v>2880</v>
      </c>
      <c r="O8" s="5">
        <f>(3*N8)*I8</f>
        <v>86400</v>
      </c>
      <c r="P8" s="8" t="s">
        <v>33</v>
      </c>
    </row>
    <row r="9" spans="1:16" ht="51" customHeight="1" x14ac:dyDescent="0.25">
      <c r="A9" s="8" t="s">
        <v>16</v>
      </c>
      <c r="B9" s="8" t="s">
        <v>7</v>
      </c>
      <c r="C9" s="12" t="s">
        <v>34</v>
      </c>
      <c r="D9" s="10" t="s">
        <v>6</v>
      </c>
      <c r="E9" s="10" t="s">
        <v>8</v>
      </c>
      <c r="F9" s="13" t="s">
        <v>45</v>
      </c>
      <c r="G9" s="13" t="s">
        <v>4</v>
      </c>
      <c r="H9" s="11" t="s">
        <v>56</v>
      </c>
      <c r="I9" s="8">
        <v>10</v>
      </c>
      <c r="J9" s="8">
        <v>12</v>
      </c>
      <c r="K9" s="8" t="s">
        <v>59</v>
      </c>
      <c r="L9" s="8">
        <f t="shared" ref="L9:L11" si="2">16*J9</f>
        <v>192</v>
      </c>
      <c r="M9" s="8">
        <v>15</v>
      </c>
      <c r="N9" s="8">
        <f t="shared" si="1"/>
        <v>2880</v>
      </c>
      <c r="O9" s="5">
        <f>(0.7*N9)*I9</f>
        <v>20159.999999999996</v>
      </c>
      <c r="P9" s="8" t="s">
        <v>38</v>
      </c>
    </row>
    <row r="10" spans="1:16" ht="38.25" customHeight="1" x14ac:dyDescent="0.25">
      <c r="A10" s="8" t="s">
        <v>16</v>
      </c>
      <c r="B10" s="8" t="s">
        <v>7</v>
      </c>
      <c r="C10" s="12" t="s">
        <v>35</v>
      </c>
      <c r="D10" s="10" t="s">
        <v>6</v>
      </c>
      <c r="E10" s="10" t="s">
        <v>8</v>
      </c>
      <c r="F10" s="13" t="s">
        <v>46</v>
      </c>
      <c r="G10" s="13" t="s">
        <v>4</v>
      </c>
      <c r="H10" s="11" t="s">
        <v>56</v>
      </c>
      <c r="I10" s="8">
        <v>10</v>
      </c>
      <c r="J10" s="8">
        <v>12</v>
      </c>
      <c r="K10" s="8" t="s">
        <v>60</v>
      </c>
      <c r="L10" s="8">
        <f>14*J10</f>
        <v>168</v>
      </c>
      <c r="M10" s="8">
        <v>15</v>
      </c>
      <c r="N10" s="8">
        <f t="shared" si="1"/>
        <v>2520</v>
      </c>
      <c r="O10" s="5">
        <f>(0.6*N10)*I10</f>
        <v>15120</v>
      </c>
      <c r="P10" s="8" t="s">
        <v>39</v>
      </c>
    </row>
    <row r="11" spans="1:16" ht="38.25" customHeight="1" x14ac:dyDescent="0.25">
      <c r="A11" s="8" t="s">
        <v>16</v>
      </c>
      <c r="B11" s="8" t="s">
        <v>7</v>
      </c>
      <c r="C11" s="12" t="s">
        <v>36</v>
      </c>
      <c r="D11" s="10" t="s">
        <v>6</v>
      </c>
      <c r="E11" s="10" t="s">
        <v>8</v>
      </c>
      <c r="F11" s="13" t="s">
        <v>47</v>
      </c>
      <c r="G11" s="13" t="s">
        <v>27</v>
      </c>
      <c r="H11" s="11" t="s">
        <v>56</v>
      </c>
      <c r="I11" s="8">
        <v>10</v>
      </c>
      <c r="J11" s="8">
        <v>12</v>
      </c>
      <c r="K11" s="8" t="s">
        <v>59</v>
      </c>
      <c r="L11" s="8">
        <f t="shared" si="2"/>
        <v>192</v>
      </c>
      <c r="M11" s="8">
        <v>15</v>
      </c>
      <c r="N11" s="8">
        <f t="shared" si="1"/>
        <v>2880</v>
      </c>
      <c r="O11" s="5">
        <f>(0.5*N11)*I11</f>
        <v>14400</v>
      </c>
      <c r="P11" s="8" t="s">
        <v>40</v>
      </c>
    </row>
    <row r="12" spans="1:16" ht="38.25" customHeight="1" x14ac:dyDescent="0.25">
      <c r="A12" s="8" t="s">
        <v>16</v>
      </c>
      <c r="B12" s="8" t="s">
        <v>7</v>
      </c>
      <c r="C12" s="12" t="s">
        <v>37</v>
      </c>
      <c r="D12" s="10" t="s">
        <v>6</v>
      </c>
      <c r="E12" s="10" t="s">
        <v>8</v>
      </c>
      <c r="F12" s="13" t="s">
        <v>48</v>
      </c>
      <c r="G12" s="13" t="s">
        <v>4</v>
      </c>
      <c r="H12" s="11" t="s">
        <v>56</v>
      </c>
      <c r="I12" s="8">
        <v>10</v>
      </c>
      <c r="J12" s="8">
        <v>12</v>
      </c>
      <c r="K12" s="8" t="s">
        <v>61</v>
      </c>
      <c r="L12" s="8">
        <f>18*J12</f>
        <v>216</v>
      </c>
      <c r="M12" s="8">
        <v>15</v>
      </c>
      <c r="N12" s="8">
        <f t="shared" si="1"/>
        <v>3240</v>
      </c>
      <c r="O12" s="5">
        <f>(0.5*N12)*I12</f>
        <v>16200</v>
      </c>
      <c r="P12" s="8" t="s">
        <v>41</v>
      </c>
    </row>
    <row r="13" spans="1:16" ht="38.25" x14ac:dyDescent="0.25">
      <c r="A13" s="8" t="s">
        <v>16</v>
      </c>
      <c r="B13" s="8" t="s">
        <v>7</v>
      </c>
      <c r="C13" s="14" t="s">
        <v>49</v>
      </c>
      <c r="D13" s="10" t="s">
        <v>6</v>
      </c>
      <c r="E13" s="10" t="s">
        <v>8</v>
      </c>
      <c r="F13" s="8" t="s">
        <v>50</v>
      </c>
      <c r="G13" s="8" t="s">
        <v>27</v>
      </c>
      <c r="H13" s="11" t="s">
        <v>56</v>
      </c>
      <c r="I13" s="8">
        <v>5</v>
      </c>
      <c r="J13" s="8">
        <v>60</v>
      </c>
      <c r="K13" s="12" t="s">
        <v>58</v>
      </c>
      <c r="L13" s="8">
        <f t="shared" ref="L13:L14" si="3">24*J13</f>
        <v>1440</v>
      </c>
      <c r="M13" s="8">
        <v>15</v>
      </c>
      <c r="N13" s="8">
        <f t="shared" ref="N13:N17" si="4">M13*L13</f>
        <v>21600</v>
      </c>
      <c r="O13" s="5">
        <f>(0.48*N13)*I13</f>
        <v>51840</v>
      </c>
      <c r="P13" s="8" t="s">
        <v>51</v>
      </c>
    </row>
    <row r="14" spans="1:16" ht="51" x14ac:dyDescent="0.25">
      <c r="A14" s="8" t="s">
        <v>16</v>
      </c>
      <c r="B14" s="8" t="s">
        <v>7</v>
      </c>
      <c r="C14" s="8" t="s">
        <v>52</v>
      </c>
      <c r="D14" s="10" t="s">
        <v>6</v>
      </c>
      <c r="E14" s="10" t="s">
        <v>8</v>
      </c>
      <c r="F14" s="8" t="s">
        <v>53</v>
      </c>
      <c r="G14" s="13" t="s">
        <v>4</v>
      </c>
      <c r="H14" s="11" t="s">
        <v>56</v>
      </c>
      <c r="I14" s="8">
        <v>5</v>
      </c>
      <c r="J14" s="8">
        <v>12</v>
      </c>
      <c r="K14" s="12" t="s">
        <v>58</v>
      </c>
      <c r="L14" s="8">
        <f t="shared" si="3"/>
        <v>288</v>
      </c>
      <c r="M14" s="8">
        <v>15</v>
      </c>
      <c r="N14" s="8">
        <f t="shared" si="4"/>
        <v>4320</v>
      </c>
      <c r="O14" s="5">
        <f>4.6*N14*I14</f>
        <v>99360</v>
      </c>
      <c r="P14" s="8" t="s">
        <v>54</v>
      </c>
    </row>
    <row r="15" spans="1:16" ht="25.5" x14ac:dyDescent="0.25">
      <c r="A15" s="8" t="s">
        <v>16</v>
      </c>
      <c r="B15" s="8" t="s">
        <v>7</v>
      </c>
      <c r="C15" s="8" t="s">
        <v>63</v>
      </c>
      <c r="D15" s="10" t="s">
        <v>6</v>
      </c>
      <c r="E15" s="10" t="s">
        <v>8</v>
      </c>
      <c r="F15" s="8" t="s">
        <v>66</v>
      </c>
      <c r="G15" s="8" t="s">
        <v>4</v>
      </c>
      <c r="H15" s="11" t="s">
        <v>56</v>
      </c>
      <c r="I15" s="8">
        <v>10</v>
      </c>
      <c r="J15" s="8">
        <v>12</v>
      </c>
      <c r="K15" s="8" t="s">
        <v>70</v>
      </c>
      <c r="L15" s="8">
        <f>16*J15</f>
        <v>192</v>
      </c>
      <c r="M15" s="8">
        <v>15</v>
      </c>
      <c r="N15" s="8">
        <f t="shared" si="4"/>
        <v>2880</v>
      </c>
      <c r="O15" s="5">
        <f>1.4*N15*I15</f>
        <v>40319.999999999993</v>
      </c>
      <c r="P15" s="8" t="s">
        <v>71</v>
      </c>
    </row>
    <row r="16" spans="1:16" ht="38.25" x14ac:dyDescent="0.25">
      <c r="A16" s="8" t="s">
        <v>16</v>
      </c>
      <c r="B16" s="8" t="s">
        <v>7</v>
      </c>
      <c r="C16" s="8" t="s">
        <v>64</v>
      </c>
      <c r="D16" s="10" t="s">
        <v>6</v>
      </c>
      <c r="E16" s="10" t="s">
        <v>8</v>
      </c>
      <c r="F16" s="8" t="s">
        <v>67</v>
      </c>
      <c r="G16" s="8" t="s">
        <v>27</v>
      </c>
      <c r="H16" s="11" t="s">
        <v>56</v>
      </c>
      <c r="I16" s="8">
        <v>10</v>
      </c>
      <c r="J16" s="8">
        <v>12</v>
      </c>
      <c r="K16" s="8" t="s">
        <v>69</v>
      </c>
      <c r="L16" s="8">
        <f>12*J16</f>
        <v>144</v>
      </c>
      <c r="M16" s="8">
        <v>15</v>
      </c>
      <c r="N16" s="8">
        <f t="shared" si="4"/>
        <v>2160</v>
      </c>
      <c r="O16" s="5">
        <f>0.7*N16*I16</f>
        <v>15120</v>
      </c>
      <c r="P16" s="8" t="s">
        <v>72</v>
      </c>
    </row>
    <row r="17" spans="1:16" ht="25.5" x14ac:dyDescent="0.25">
      <c r="A17" s="8" t="s">
        <v>16</v>
      </c>
      <c r="B17" s="8" t="s">
        <v>7</v>
      </c>
      <c r="C17" s="8" t="s">
        <v>65</v>
      </c>
      <c r="D17" s="10" t="s">
        <v>6</v>
      </c>
      <c r="E17" s="10" t="s">
        <v>8</v>
      </c>
      <c r="F17" s="8" t="s">
        <v>68</v>
      </c>
      <c r="G17" s="8" t="s">
        <v>4</v>
      </c>
      <c r="H17" s="11" t="s">
        <v>56</v>
      </c>
      <c r="I17" s="8">
        <v>10</v>
      </c>
      <c r="J17" s="8">
        <v>12</v>
      </c>
      <c r="K17" s="8" t="s">
        <v>62</v>
      </c>
      <c r="L17" s="8">
        <f>17*J17</f>
        <v>204</v>
      </c>
      <c r="M17" s="8">
        <v>15</v>
      </c>
      <c r="N17" s="8">
        <f t="shared" si="4"/>
        <v>3060</v>
      </c>
      <c r="O17" s="5">
        <f>2.6*N17*I17</f>
        <v>79560</v>
      </c>
      <c r="P17" s="8" t="s">
        <v>73</v>
      </c>
    </row>
  </sheetData>
  <autoFilter ref="A1:P14"/>
  <conditionalFormatting sqref="C13">
    <cfRule type="duplicateValues" dxfId="0" priority="2"/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D2" r:id="rId12"/>
    <hyperlink ref="D3" r:id="rId13"/>
    <hyperlink ref="D4" r:id="rId14"/>
    <hyperlink ref="D5" r:id="rId15"/>
    <hyperlink ref="D6" r:id="rId16"/>
    <hyperlink ref="D7" r:id="rId17"/>
    <hyperlink ref="D8" r:id="rId18"/>
    <hyperlink ref="D9" r:id="rId19"/>
    <hyperlink ref="D10" r:id="rId20"/>
    <hyperlink ref="D11" r:id="rId21"/>
    <hyperlink ref="D12" r:id="rId22"/>
    <hyperlink ref="D13" r:id="rId23"/>
    <hyperlink ref="E13" r:id="rId24"/>
    <hyperlink ref="E14" r:id="rId25"/>
    <hyperlink ref="D14" r:id="rId26"/>
    <hyperlink ref="E15" r:id="rId27"/>
    <hyperlink ref="E16" r:id="rId28"/>
    <hyperlink ref="E17" r:id="rId29"/>
    <hyperlink ref="D15" r:id="rId30"/>
    <hyperlink ref="D16" r:id="rId31"/>
    <hyperlink ref="D17" r:id="rId32"/>
  </hyperlinks>
  <pageMargins left="0.7" right="0.7" top="0.75" bottom="0.75" header="0.3" footer="0.3"/>
  <pageSetup paperSize="9" orientation="portrait" r:id="rId33"/>
  <ignoredErrors>
    <ignoredError sqref="L10 O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2026-01-03T19:55:24Z</dcterms:modified>
</cp:coreProperties>
</file>